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G:\マイドライブ\R8しずおかCN金融コンソーシアム\脱炭素アドバイザー資格取得支援事業R8\"/>
    </mc:Choice>
  </mc:AlternateContent>
  <xr:revisionPtr revIDLastSave="0" documentId="13_ncr:1_{C9C3DDE8-180A-4D21-8135-C7C98C07E273}" xr6:coauthVersionLast="47" xr6:coauthVersionMax="47" xr10:uidLastSave="{00000000-0000-0000-0000-000000000000}"/>
  <bookViews>
    <workbookView xWindow="1620" yWindow="105" windowWidth="24705" windowHeight="15135" tabRatio="59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Sheet1!$A$1:$J$38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J12" i="1" s="1"/>
  <c r="H13" i="1"/>
  <c r="H14" i="1"/>
  <c r="J14" i="1" s="1"/>
  <c r="H15" i="1"/>
  <c r="J15" i="1" s="1"/>
  <c r="H16" i="1"/>
  <c r="J16" i="1" s="1"/>
  <c r="H17" i="1"/>
  <c r="J17" i="1" s="1"/>
  <c r="H11" i="1"/>
  <c r="J11" i="1" s="1"/>
  <c r="H9" i="1"/>
  <c r="J9" i="1" s="1"/>
  <c r="J32" i="1" s="1"/>
  <c r="H10" i="1"/>
  <c r="J10" i="1" s="1"/>
  <c r="H8" i="1"/>
  <c r="J8" i="1" s="1"/>
  <c r="F26" i="2"/>
  <c r="D26" i="2"/>
  <c r="G23" i="2"/>
  <c r="E23" i="2"/>
  <c r="I23" i="2" s="1"/>
  <c r="G22" i="2"/>
  <c r="E22" i="2"/>
  <c r="I22" i="2" s="1"/>
  <c r="G21" i="2"/>
  <c r="E21" i="2"/>
  <c r="I21" i="2" s="1"/>
  <c r="G20" i="2"/>
  <c r="E20" i="2"/>
  <c r="I20" i="2" s="1"/>
  <c r="G19" i="2"/>
  <c r="E19" i="2"/>
  <c r="I19" i="2" s="1"/>
  <c r="G18" i="2"/>
  <c r="E18" i="2"/>
  <c r="I18" i="2" s="1"/>
  <c r="G17" i="2"/>
  <c r="E17" i="2"/>
  <c r="I17" i="2" s="1"/>
  <c r="G16" i="2"/>
  <c r="E16" i="2"/>
  <c r="I16" i="2" s="1"/>
  <c r="G15" i="2"/>
  <c r="E15" i="2"/>
  <c r="I15" i="2" s="1"/>
  <c r="G14" i="2"/>
  <c r="E14" i="2"/>
  <c r="I14" i="2" s="1"/>
  <c r="G13" i="2"/>
  <c r="E13" i="2"/>
  <c r="I13" i="2" s="1"/>
  <c r="G12" i="2"/>
  <c r="E12" i="2"/>
  <c r="I12" i="2" s="1"/>
  <c r="G11" i="2"/>
  <c r="E11" i="2"/>
  <c r="I11" i="2" s="1"/>
  <c r="G8" i="2"/>
  <c r="D7" i="2"/>
  <c r="H22" i="2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J13" i="1"/>
  <c r="E36" i="1" l="1"/>
  <c r="I26" i="2"/>
  <c r="H11" i="2"/>
  <c r="E37" i="1" s="1" a="1"/>
  <c r="E37" i="1" s="1"/>
  <c r="H13" i="2"/>
  <c r="H15" i="2"/>
  <c r="H17" i="2"/>
  <c r="H19" i="2"/>
  <c r="H21" i="2"/>
  <c r="H23" i="2"/>
  <c r="H12" i="2"/>
  <c r="H14" i="2"/>
  <c r="H16" i="2"/>
  <c r="H18" i="2"/>
  <c r="H20" i="2"/>
  <c r="H26" i="2" l="1"/>
  <c r="E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環境太郎</author>
  </authors>
  <commentList>
    <comment ref="H10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採用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<sst xmlns="http://schemas.openxmlformats.org/spreadsheetml/2006/main" count="112" uniqueCount="100">
  <si>
    <t>株式会社スキルアップNeXt</t>
  </si>
  <si>
    <t>▼集計</t>
    <rPh sb="1" eb="3">
      <t>シュウケイ</t>
    </rPh>
    <phoneticPr fontId="1"/>
  </si>
  <si>
    <t>職員数重み</t>
    <rPh sb="0" eb="3">
      <t>ショクインスウ</t>
    </rPh>
    <rPh sb="3" eb="4">
      <t>オモ</t>
    </rPh>
    <phoneticPr fontId="1"/>
  </si>
  <si>
    <t>GX検定アドバンスト</t>
  </si>
  <si>
    <t>島田掛川信用金庫</t>
  </si>
  <si>
    <t>一般社団法人日本カーボンニュートラル協会</t>
  </si>
  <si>
    <t>SDGs・ESG金融</t>
  </si>
  <si>
    <t>アドバンスト</t>
  </si>
  <si>
    <t>サステナビリティ脱炭素アナリスト</t>
  </si>
  <si>
    <t>シニア</t>
  </si>
  <si>
    <t>一般社団法人炭素会計アドバイザー協会</t>
  </si>
  <si>
    <t>1社あたり</t>
    <rPh sb="1" eb="2">
      <t>シャ</t>
    </rPh>
    <phoneticPr fontId="1"/>
  </si>
  <si>
    <t>一般社団法人金融財政事情研究会</t>
  </si>
  <si>
    <t>GX検定ベーシック</t>
  </si>
  <si>
    <t>JCNAカーボンニュートラル・アドバイザー・アドバンスト</t>
  </si>
  <si>
    <t>炭素会計アドバイザー資格 2級</t>
  </si>
  <si>
    <t>サステナビリティ検定「サステナビリティ・オフィサー」　</t>
  </si>
  <si>
    <t>計算方法</t>
    <rPh sb="0" eb="4">
      <t>ケイサンホウホウ</t>
    </rPh>
    <phoneticPr fontId="1"/>
  </si>
  <si>
    <t>株式会社経済法令研究会（銀行業務検定協会）</t>
  </si>
  <si>
    <t>脱炭素経営アドバイザー</t>
  </si>
  <si>
    <t>●金融機関別　脱炭素講座割当金（補助枠）</t>
    <rPh sb="1" eb="5">
      <t>キンユウキカン</t>
    </rPh>
    <rPh sb="5" eb="6">
      <t>ベツ</t>
    </rPh>
    <rPh sb="7" eb="12">
      <t>ダツタンソコウザ</t>
    </rPh>
    <rPh sb="12" eb="14">
      <t>ワリアテ</t>
    </rPh>
    <rPh sb="14" eb="15">
      <t>キン</t>
    </rPh>
    <rPh sb="16" eb="19">
      <t>ホジョワク</t>
    </rPh>
    <phoneticPr fontId="1"/>
  </si>
  <si>
    <t>カーボンニュートラルアドバイザー</t>
  </si>
  <si>
    <t>清水銀行</t>
  </si>
  <si>
    <t>株式会社銀行研修社（一般社団法人金融検定協会）</t>
  </si>
  <si>
    <t>ご担当者名</t>
  </si>
  <si>
    <t>運営団体</t>
    <rPh sb="0" eb="4">
      <t>ウンエイダンタイ</t>
    </rPh>
    <phoneticPr fontId="1"/>
  </si>
  <si>
    <t>JCNAカーボンニュートラル・アドバイザー・ベーシック　</t>
  </si>
  <si>
    <t>ベーシック</t>
  </si>
  <si>
    <t>希望人数</t>
    <rPh sb="0" eb="2">
      <t>キボウ</t>
    </rPh>
    <rPh sb="2" eb="4">
      <t>ニンズウ</t>
    </rPh>
    <phoneticPr fontId="1"/>
  </si>
  <si>
    <t>合計</t>
    <rPh sb="0" eb="2">
      <t>ゴウケイ</t>
    </rPh>
    <phoneticPr fontId="1"/>
  </si>
  <si>
    <t>株式会社enechain</t>
  </si>
  <si>
    <t>脱炭素講座予算額</t>
    <rPh sb="0" eb="3">
      <t>ダツタンソ</t>
    </rPh>
    <rPh sb="3" eb="5">
      <t>コウザ</t>
    </rPh>
    <rPh sb="5" eb="8">
      <t>ヨサンガク</t>
    </rPh>
    <phoneticPr fontId="1"/>
  </si>
  <si>
    <t>金融機関負担金/（金融機関負担金＋県補助金）</t>
    <rPh sb="0" eb="2">
      <t>キンユウ</t>
    </rPh>
    <rPh sb="2" eb="4">
      <t>キカン</t>
    </rPh>
    <rPh sb="4" eb="7">
      <t>フタンキン</t>
    </rPh>
    <rPh sb="9" eb="11">
      <t>キンユウ</t>
    </rPh>
    <rPh sb="11" eb="13">
      <t>キカン</t>
    </rPh>
    <rPh sb="13" eb="16">
      <t>フタンキン</t>
    </rPh>
    <rPh sb="17" eb="18">
      <t>ケン</t>
    </rPh>
    <rPh sb="18" eb="21">
      <t>ホジョキン</t>
    </rPh>
    <phoneticPr fontId="1"/>
  </si>
  <si>
    <t>しずおか焼津信用金庫</t>
  </si>
  <si>
    <t>金融機関名</t>
    <rPh sb="0" eb="5">
      <t>きんゆうきかんめい</t>
    </rPh>
    <phoneticPr fontId="1" type="Hiragana"/>
  </si>
  <si>
    <t>職員数</t>
    <rPh sb="0" eb="3">
      <t>しょくいんすう</t>
    </rPh>
    <phoneticPr fontId="1" type="Hiragana"/>
  </si>
  <si>
    <t>職員数補正倍率</t>
    <rPh sb="0" eb="3">
      <t>ショクインスウ</t>
    </rPh>
    <rPh sb="3" eb="5">
      <t>ホセイ</t>
    </rPh>
    <rPh sb="5" eb="7">
      <t>バイリツ</t>
    </rPh>
    <phoneticPr fontId="1"/>
  </si>
  <si>
    <t>負担金</t>
    <rPh sb="0" eb="3">
      <t>フタンキン</t>
    </rPh>
    <phoneticPr fontId="1"/>
  </si>
  <si>
    <t>遠州信用金庫</t>
  </si>
  <si>
    <t>負担金補正倍率</t>
    <rPh sb="0" eb="3">
      <t>フタンキン</t>
    </rPh>
    <rPh sb="3" eb="5">
      <t>ホセイ</t>
    </rPh>
    <rPh sb="5" eb="7">
      <t>バイリツ</t>
    </rPh>
    <phoneticPr fontId="1"/>
  </si>
  <si>
    <t>カーボンニュートラルマネジメント検定 ベーシック</t>
  </si>
  <si>
    <t>所属部署</t>
  </si>
  <si>
    <t>脱炭素ベーシック検定</t>
  </si>
  <si>
    <t>職員数のみ加味（円）</t>
    <rPh sb="0" eb="3">
      <t>ショクインスウ</t>
    </rPh>
    <rPh sb="5" eb="7">
      <t>カミ</t>
    </rPh>
    <rPh sb="8" eb="9">
      <t>エン</t>
    </rPh>
    <phoneticPr fontId="1"/>
  </si>
  <si>
    <t>職員数・負担金加味（円）</t>
    <rPh sb="0" eb="3">
      <t>ショクインスウ</t>
    </rPh>
    <rPh sb="4" eb="7">
      <t>フタンキン</t>
    </rPh>
    <rPh sb="7" eb="9">
      <t>カミ</t>
    </rPh>
    <phoneticPr fontId="1"/>
  </si>
  <si>
    <t>静清信用金庫</t>
  </si>
  <si>
    <t>三島信用金庫</t>
  </si>
  <si>
    <t>不足額</t>
    <rPh sb="0" eb="3">
      <t>フソクガク</t>
    </rPh>
    <phoneticPr fontId="1"/>
  </si>
  <si>
    <t>浜松いわた信用金庫</t>
  </si>
  <si>
    <t>富士宮信用金庫</t>
  </si>
  <si>
    <t>沼津信用金庫</t>
  </si>
  <si>
    <t>補助希望額</t>
    <rPh sb="0" eb="5">
      <t>ホジョキボウガク</t>
    </rPh>
    <phoneticPr fontId="1"/>
  </si>
  <si>
    <t>富士信用金庫</t>
  </si>
  <si>
    <t>静岡銀行</t>
  </si>
  <si>
    <t>株式会社パデセア</t>
  </si>
  <si>
    <t>静岡県</t>
    <rPh sb="0" eb="3">
      <t>シズオカケン</t>
    </rPh>
    <phoneticPr fontId="1"/>
  </si>
  <si>
    <t>サステナブル経営サポート</t>
  </si>
  <si>
    <t>補助受講単価</t>
    <rPh sb="0" eb="2">
      <t>ホジョ</t>
    </rPh>
    <rPh sb="2" eb="4">
      <t>ジュコウ</t>
    </rPh>
    <rPh sb="4" eb="6">
      <t>タンカ</t>
    </rPh>
    <phoneticPr fontId="1"/>
  </si>
  <si>
    <t>avg</t>
  </si>
  <si>
    <t>金融機関名</t>
    <rPh sb="0" eb="5">
      <t>キンユウキカンメイ</t>
    </rPh>
    <phoneticPr fontId="1"/>
  </si>
  <si>
    <t>炭素会計アドバイザー資格 3級</t>
  </si>
  <si>
    <t>スルガ銀行</t>
  </si>
  <si>
    <t>静岡中央銀行</t>
  </si>
  <si>
    <t>補助割当枠</t>
    <rPh sb="0" eb="2">
      <t>ホジョ</t>
    </rPh>
    <rPh sb="2" eb="4">
      <t>ワリアテ</t>
    </rPh>
    <rPh sb="4" eb="5">
      <t>ワク</t>
    </rPh>
    <phoneticPr fontId="1"/>
  </si>
  <si>
    <t>上記表の合計額</t>
    <rPh sb="0" eb="3">
      <t>ジョウキヒョウ</t>
    </rPh>
    <rPh sb="4" eb="6">
      <t>ゴウケイ</t>
    </rPh>
    <rPh sb="6" eb="7">
      <t>ガク</t>
    </rPh>
    <phoneticPr fontId="1"/>
  </si>
  <si>
    <t>電子メール</t>
    <rPh sb="0" eb="2">
      <t>デンシ</t>
    </rPh>
    <phoneticPr fontId="1"/>
  </si>
  <si>
    <t>・職員数や負担金の額に応じた単純な比例配分。（倍率に重みを乗じる計算）</t>
    <rPh sb="1" eb="4">
      <t>ショクインスウ</t>
    </rPh>
    <rPh sb="5" eb="8">
      <t>フタンキン</t>
    </rPh>
    <rPh sb="9" eb="10">
      <t>ガク</t>
    </rPh>
    <rPh sb="11" eb="12">
      <t>オウ</t>
    </rPh>
    <rPh sb="14" eb="16">
      <t>タンジュン</t>
    </rPh>
    <rPh sb="17" eb="21">
      <t>ヒレイハイブン</t>
    </rPh>
    <rPh sb="23" eb="25">
      <t>バイリツ</t>
    </rPh>
    <rPh sb="26" eb="27">
      <t>オモ</t>
    </rPh>
    <rPh sb="29" eb="30">
      <t>ジョウ</t>
    </rPh>
    <rPh sb="32" eb="34">
      <t>ケイサン</t>
    </rPh>
    <phoneticPr fontId="1"/>
  </si>
  <si>
    <t>負担金重み</t>
    <rPh sb="0" eb="3">
      <t>フタンキン</t>
    </rPh>
    <rPh sb="3" eb="4">
      <t>オモ</t>
    </rPh>
    <phoneticPr fontId="1"/>
  </si>
  <si>
    <t>30万円は予備費</t>
    <rPh sb="2" eb="4">
      <t>マンエン</t>
    </rPh>
    <rPh sb="5" eb="8">
      <t>ヨビヒ</t>
    </rPh>
    <phoneticPr fontId="1"/>
  </si>
  <si>
    <t>配分額＝予算額１社あたり平均額＋予算額１社あたり平均額×職員数重み×職員数補正倍率</t>
    <rPh sb="0" eb="3">
      <t>ハイブンガク</t>
    </rPh>
    <rPh sb="4" eb="7">
      <t>ヨサンガク</t>
    </rPh>
    <rPh sb="16" eb="19">
      <t>ヨサンガク</t>
    </rPh>
    <rPh sb="20" eb="21">
      <t>シャ</t>
    </rPh>
    <rPh sb="24" eb="26">
      <t>ヘイキン</t>
    </rPh>
    <rPh sb="26" eb="27">
      <t>ガク</t>
    </rPh>
    <rPh sb="28" eb="31">
      <t>ショクインスウ</t>
    </rPh>
    <rPh sb="31" eb="32">
      <t>オモ</t>
    </rPh>
    <rPh sb="34" eb="37">
      <t>ショクイ</t>
    </rPh>
    <rPh sb="37" eb="39">
      <t>ホセイ</t>
    </rPh>
    <rPh sb="39" eb="41">
      <t>バイリツ</t>
    </rPh>
    <phoneticPr fontId="1"/>
  </si>
  <si>
    <t>職員数補正倍率＝（各行職員数‐職員数平均）/職員数平均</t>
    <rPh sb="0" eb="3">
      <t>ショクインスウ</t>
    </rPh>
    <rPh sb="3" eb="5">
      <t>ホセイ</t>
    </rPh>
    <rPh sb="5" eb="7">
      <t>バイリツ</t>
    </rPh>
    <rPh sb="9" eb="10">
      <t>カク</t>
    </rPh>
    <rPh sb="10" eb="11">
      <t>イ</t>
    </rPh>
    <phoneticPr fontId="1"/>
  </si>
  <si>
    <t>職員数重みが0で1社あたり平均予算額と等しく、1で完全な比例配分</t>
    <rPh sb="0" eb="3">
      <t>ショクイ</t>
    </rPh>
    <rPh sb="3" eb="4">
      <t>オモ</t>
    </rPh>
    <rPh sb="9" eb="10">
      <t>シャ</t>
    </rPh>
    <rPh sb="13" eb="17">
      <t>ヘイキンヨサン</t>
    </rPh>
    <rPh sb="17" eb="18">
      <t>ガク</t>
    </rPh>
    <rPh sb="19" eb="20">
      <t>ヒト</t>
    </rPh>
    <rPh sb="25" eb="27">
      <t>カンゼン</t>
    </rPh>
    <rPh sb="28" eb="32">
      <t>ヒレイハイブン</t>
    </rPh>
    <phoneticPr fontId="1"/>
  </si>
  <si>
    <t>※職員数は各社WEBサイトより</t>
    <rPh sb="1" eb="4">
      <t>ショクインスウ</t>
    </rPh>
    <rPh sb="5" eb="7">
      <t>カクシャ</t>
    </rPh>
    <phoneticPr fontId="1"/>
  </si>
  <si>
    <t>GXエキスパート検定 3級</t>
  </si>
  <si>
    <t>一般社団法人Green innovation</t>
  </si>
  <si>
    <t>アスエネアカデミー 脱炭素コース・ベーシック検定</t>
  </si>
  <si>
    <t>アスエネ株式会社</t>
  </si>
  <si>
    <t>●令和8年度脱炭素アドバイザー資格取得支援　補助希望コース調査票</t>
    <rPh sb="6" eb="9">
      <t>ダツタンソ</t>
    </rPh>
    <rPh sb="15" eb="21">
      <t>シカクシュトクシエン</t>
    </rPh>
    <rPh sb="22" eb="26">
      <t>ホジョキボウ</t>
    </rPh>
    <rPh sb="29" eb="31">
      <t>チョウサ</t>
    </rPh>
    <rPh sb="31" eb="32">
      <t>ヒョウ</t>
    </rPh>
    <phoneticPr fontId="1"/>
  </si>
  <si>
    <t>グリーンマイスター検定</t>
  </si>
  <si>
    <t>一般社団法人全日本教育研究会</t>
  </si>
  <si>
    <t>脱炭素支援アドバイザー検定</t>
  </si>
  <si>
    <t>「ＧＸアクション・アドバイザー(ベーシック)」資格試験</t>
  </si>
  <si>
    <t>一般社団法人日本経営士会</t>
  </si>
  <si>
    <t>株式会社宣伝会議</t>
  </si>
  <si>
    <t>株式会社ゼロプラス</t>
  </si>
  <si>
    <t>GXチャレンジ検定</t>
  </si>
  <si>
    <t>GX検定 スペシャリスト</t>
  </si>
  <si>
    <t>炭素会計アドバイザー資格 1級</t>
  </si>
  <si>
    <t>＊割引受講単価は、会員価格や団体割引による割引された単価を反映させてください。</t>
  </si>
  <si>
    <t>割引受講単価*</t>
    <rPh sb="0" eb="2">
      <t>ワリビキ</t>
    </rPh>
    <rPh sb="2" eb="4">
      <t>ジュコウ</t>
    </rPh>
    <rPh sb="4" eb="6">
      <t>タンカ</t>
    </rPh>
    <phoneticPr fontId="1"/>
  </si>
  <si>
    <t>資格名</t>
    <rPh sb="0" eb="2">
      <t>シカク</t>
    </rPh>
    <rPh sb="2" eb="3">
      <t>メイ</t>
    </rPh>
    <phoneticPr fontId="1"/>
  </si>
  <si>
    <t>受講単価（参考）*</t>
    <rPh sb="0" eb="2">
      <t>ジュコウ</t>
    </rPh>
    <rPh sb="2" eb="4">
      <t>タンカ</t>
    </rPh>
    <phoneticPr fontId="1"/>
  </si>
  <si>
    <t>ー</t>
  </si>
  <si>
    <t>※ 月  日までにご返送ください</t>
  </si>
  <si>
    <t>GXエキスパート検定 1級</t>
  </si>
  <si>
    <t>GXエキスパート検定 2級</t>
  </si>
  <si>
    <t>3ヶ月11,850円</t>
    <rPh sb="1" eb="3">
      <t>カゲツ</t>
    </rPh>
    <rPh sb="9" eb="10">
      <t>エン</t>
    </rPh>
    <phoneticPr fontId="1"/>
  </si>
  <si>
    <t>6</t>
    <phoneticPr fontId="1"/>
  </si>
  <si>
    <t>3カ月もあり</t>
    <phoneticPr fontId="1"/>
  </si>
  <si>
    <t>＊受講単価（参考）は貴社での購入価格をご確認ください（未開始講座、予告のない価格改定や類似の別コース等があるため）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</si>
</sst>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;;"/>
    <numFmt numFmtId="177" formatCode="0.000"/>
  </numFmts>
  <fonts count="19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Meiryo UI"/>
      <family val="3"/>
    </font>
    <font>
      <sz val="10"/>
      <color theme="0" tint="-0.249977111117893"/>
      <name val="Meiryo UI"/>
      <family val="3"/>
    </font>
    <font>
      <sz val="10"/>
      <color rgb="FFFF0000"/>
      <name val="Meiryo UI"/>
      <family val="3"/>
    </font>
    <font>
      <sz val="11"/>
      <color theme="1"/>
      <name val="游ゴシック"/>
      <family val="3"/>
      <scheme val="minor"/>
    </font>
    <font>
      <sz val="10"/>
      <color theme="1"/>
      <name val="游ゴシック"/>
      <family val="2"/>
      <scheme val="minor"/>
    </font>
    <font>
      <b/>
      <sz val="11"/>
      <color rgb="FFFF0000"/>
      <name val="Meiryo UI"/>
      <family val="3"/>
    </font>
    <font>
      <sz val="9"/>
      <color theme="1"/>
      <name val="Meiryo UI"/>
      <family val="3"/>
    </font>
    <font>
      <sz val="8"/>
      <color theme="1"/>
      <name val="游ゴシック"/>
      <family val="3"/>
      <scheme val="minor"/>
    </font>
    <font>
      <sz val="9"/>
      <color theme="1"/>
      <name val="游ゴシック"/>
      <family val="3"/>
      <scheme val="minor"/>
    </font>
    <font>
      <sz val="11"/>
      <color theme="0" tint="-0.14999847407452621"/>
      <name val="游ゴシック"/>
      <family val="3"/>
      <scheme val="minor"/>
    </font>
    <font>
      <sz val="11"/>
      <color theme="0" tint="-0.499984740745262"/>
      <name val="游ゴシック"/>
      <family val="3"/>
      <scheme val="minor"/>
    </font>
    <font>
      <b/>
      <sz val="9"/>
      <color indexed="81"/>
      <name val="MS P ゴシック"/>
      <family val="3"/>
      <charset val="128"/>
    </font>
    <font>
      <sz val="10"/>
      <name val="Meiryo UI"/>
      <family val="3"/>
    </font>
    <font>
      <sz val="6"/>
      <name val="游ゴシック"/>
      <family val="2"/>
      <charset val="128"/>
      <scheme val="minor"/>
    </font>
    <font>
      <sz val="20"/>
      <color theme="1"/>
      <name val="Meiryo UI"/>
      <family val="3"/>
    </font>
    <font>
      <sz val="11"/>
      <color theme="1"/>
      <name val="Meiryo UI"/>
      <family val="3"/>
      <charset val="128"/>
    </font>
    <font>
      <sz val="10"/>
      <color rgb="FFFF000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3" xfId="0" applyFont="1" applyBorder="1">
      <alignment vertical="center"/>
    </xf>
    <xf numFmtId="0" fontId="2" fillId="0" borderId="11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7" xfId="0" applyFont="1" applyBorder="1">
      <alignment vertical="center"/>
    </xf>
    <xf numFmtId="0" fontId="4" fillId="0" borderId="0" xfId="0" applyFont="1">
      <alignment vertical="center"/>
    </xf>
    <xf numFmtId="176" fontId="2" fillId="0" borderId="18" xfId="0" applyNumberFormat="1" applyFont="1" applyBorder="1">
      <alignment vertical="center"/>
    </xf>
    <xf numFmtId="176" fontId="2" fillId="0" borderId="19" xfId="1" applyNumberFormat="1" applyFont="1" applyBorder="1">
      <alignment vertical="center"/>
    </xf>
    <xf numFmtId="0" fontId="2" fillId="0" borderId="11" xfId="0" applyFont="1" applyBorder="1" applyAlignment="1">
      <alignment horizontal="center" vertical="center" wrapText="1"/>
    </xf>
    <xf numFmtId="38" fontId="2" fillId="4" borderId="12" xfId="1" applyFont="1" applyFill="1" applyBorder="1" applyAlignment="1">
      <alignment vertical="center" wrapText="1"/>
    </xf>
    <xf numFmtId="3" fontId="2" fillId="4" borderId="12" xfId="0" applyNumberFormat="1" applyFont="1" applyFill="1" applyBorder="1" applyAlignment="1">
      <alignment vertical="center" wrapText="1"/>
    </xf>
    <xf numFmtId="3" fontId="2" fillId="4" borderId="12" xfId="0" applyNumberFormat="1" applyFont="1" applyFill="1" applyBorder="1" applyAlignment="1">
      <alignment horizontal="center" vertical="center" wrapText="1"/>
    </xf>
    <xf numFmtId="38" fontId="2" fillId="4" borderId="13" xfId="1" applyFont="1" applyFill="1" applyBorder="1">
      <alignment vertical="center"/>
    </xf>
    <xf numFmtId="38" fontId="2" fillId="4" borderId="11" xfId="1" applyFont="1" applyFill="1" applyBorder="1">
      <alignment vertical="center"/>
    </xf>
    <xf numFmtId="38" fontId="2" fillId="4" borderId="13" xfId="1" applyFont="1" applyFill="1" applyBorder="1" applyAlignment="1">
      <alignment horizontal="center" vertical="center"/>
    </xf>
    <xf numFmtId="38" fontId="2" fillId="4" borderId="13" xfId="1" applyFont="1" applyFill="1" applyBorder="1" applyAlignment="1">
      <alignment vertical="center"/>
    </xf>
    <xf numFmtId="38" fontId="2" fillId="4" borderId="14" xfId="1" applyFont="1" applyFill="1" applyBorder="1">
      <alignment vertical="center"/>
    </xf>
    <xf numFmtId="38" fontId="2" fillId="0" borderId="0" xfId="1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>
      <alignment vertical="center"/>
    </xf>
    <xf numFmtId="0" fontId="2" fillId="4" borderId="13" xfId="0" applyFont="1" applyFill="1" applyBorder="1">
      <alignment vertical="center"/>
    </xf>
    <xf numFmtId="3" fontId="2" fillId="4" borderId="13" xfId="0" applyNumberFormat="1" applyFont="1" applyFill="1" applyBorder="1">
      <alignment vertical="center"/>
    </xf>
    <xf numFmtId="0" fontId="2" fillId="4" borderId="14" xfId="0" applyFont="1" applyFill="1" applyBorder="1">
      <alignment vertical="center"/>
    </xf>
    <xf numFmtId="38" fontId="2" fillId="0" borderId="13" xfId="1" applyFont="1" applyBorder="1">
      <alignment vertical="center"/>
    </xf>
    <xf numFmtId="38" fontId="2" fillId="0" borderId="11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0" xfId="0" applyNumberFormat="1" applyFont="1">
      <alignment vertical="center"/>
    </xf>
    <xf numFmtId="14" fontId="8" fillId="0" borderId="0" xfId="0" applyNumberFormat="1" applyFont="1">
      <alignment vertical="center"/>
    </xf>
    <xf numFmtId="14" fontId="2" fillId="0" borderId="0" xfId="0" applyNumberFormat="1" applyFont="1">
      <alignment vertical="center"/>
    </xf>
    <xf numFmtId="0" fontId="2" fillId="4" borderId="12" xfId="0" applyFont="1" applyFill="1" applyBorder="1" applyAlignment="1">
      <alignment horizontal="center" vertical="center"/>
    </xf>
    <xf numFmtId="14" fontId="8" fillId="0" borderId="0" xfId="0" applyNumberFormat="1" applyFont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38" fontId="2" fillId="0" borderId="19" xfId="1" applyFont="1" applyBorder="1">
      <alignment vertical="center"/>
    </xf>
    <xf numFmtId="38" fontId="2" fillId="0" borderId="18" xfId="1" applyFont="1" applyBorder="1">
      <alignment vertical="center"/>
    </xf>
    <xf numFmtId="38" fontId="2" fillId="0" borderId="20" xfId="1" applyFont="1" applyBorder="1">
      <alignment vertical="center"/>
    </xf>
    <xf numFmtId="0" fontId="0" fillId="0" borderId="13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38" fontId="0" fillId="4" borderId="22" xfId="1" applyFont="1" applyFill="1" applyBorder="1">
      <alignment vertical="center"/>
    </xf>
    <xf numFmtId="38" fontId="0" fillId="0" borderId="0" xfId="1" applyFont="1">
      <alignment vertical="center"/>
    </xf>
    <xf numFmtId="3" fontId="0" fillId="0" borderId="13" xfId="0" applyNumberFormat="1" applyBorder="1">
      <alignment vertical="center"/>
    </xf>
    <xf numFmtId="3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13" xfId="0" applyBorder="1" applyAlignment="1">
      <alignment horizontal="center" vertical="center" wrapText="1"/>
    </xf>
    <xf numFmtId="4" fontId="0" fillId="0" borderId="13" xfId="0" applyNumberFormat="1" applyBorder="1">
      <alignment vertical="center"/>
    </xf>
    <xf numFmtId="4" fontId="0" fillId="0" borderId="0" xfId="0" applyNumberFormat="1">
      <alignment vertical="center"/>
    </xf>
    <xf numFmtId="0" fontId="10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38" fontId="11" fillId="0" borderId="13" xfId="1" applyFont="1" applyBorder="1">
      <alignment vertical="center"/>
    </xf>
    <xf numFmtId="0" fontId="0" fillId="4" borderId="13" xfId="0" applyFill="1" applyBorder="1">
      <alignment vertical="center"/>
    </xf>
    <xf numFmtId="177" fontId="0" fillId="4" borderId="13" xfId="0" applyNumberFormat="1" applyFill="1" applyBorder="1">
      <alignment vertical="center"/>
    </xf>
    <xf numFmtId="0" fontId="11" fillId="0" borderId="23" xfId="0" applyFont="1" applyBorder="1" applyAlignment="1">
      <alignment vertical="center" wrapText="1"/>
    </xf>
    <xf numFmtId="4" fontId="11" fillId="0" borderId="23" xfId="0" applyNumberFormat="1" applyFont="1" applyBorder="1">
      <alignment vertical="center"/>
    </xf>
    <xf numFmtId="0" fontId="11" fillId="0" borderId="23" xfId="0" applyFont="1" applyBorder="1">
      <alignment vertical="center"/>
    </xf>
    <xf numFmtId="0" fontId="10" fillId="0" borderId="0" xfId="0" applyFont="1">
      <alignment vertical="center"/>
    </xf>
    <xf numFmtId="0" fontId="0" fillId="3" borderId="24" xfId="0" applyFill="1" applyBorder="1" applyAlignment="1">
      <alignment vertical="center" wrapText="1"/>
    </xf>
    <xf numFmtId="38" fontId="0" fillId="3" borderId="25" xfId="1" applyFont="1" applyFill="1" applyBorder="1">
      <alignment vertical="center"/>
    </xf>
    <xf numFmtId="0" fontId="0" fillId="3" borderId="26" xfId="0" applyFill="1" applyBorder="1">
      <alignment vertical="center"/>
    </xf>
    <xf numFmtId="0" fontId="11" fillId="0" borderId="27" xfId="0" applyFont="1" applyBorder="1" applyAlignment="1">
      <alignment vertical="center" wrapText="1"/>
    </xf>
    <xf numFmtId="38" fontId="11" fillId="0" borderId="28" xfId="1" applyFont="1" applyBorder="1">
      <alignment vertical="center"/>
    </xf>
    <xf numFmtId="0" fontId="12" fillId="0" borderId="29" xfId="0" applyFont="1" applyBorder="1">
      <alignment vertical="center"/>
    </xf>
    <xf numFmtId="38" fontId="14" fillId="0" borderId="13" xfId="1" applyFont="1" applyBorder="1">
      <alignment vertical="center"/>
    </xf>
    <xf numFmtId="38" fontId="14" fillId="4" borderId="13" xfId="1" applyFont="1" applyFill="1" applyBorder="1" applyAlignment="1">
      <alignment horizontal="right" vertical="center"/>
    </xf>
    <xf numFmtId="38" fontId="8" fillId="0" borderId="0" xfId="1" applyFont="1" applyBorder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6" fontId="4" fillId="0" borderId="19" xfId="1" applyNumberFormat="1" applyFont="1" applyBorder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18" fillId="0" borderId="0" xfId="0" applyFont="1">
      <alignment vertic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</a:spPr>
      <a:bodyPr vertOverflow="overflow" horzOverflow="overflow"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45"/>
  <sheetViews>
    <sheetView tabSelected="1" view="pageBreakPreview" topLeftCell="A25" zoomScale="110" zoomScaleSheetLayoutView="110" workbookViewId="0">
      <selection activeCell="H34" sqref="H34"/>
    </sheetView>
  </sheetViews>
  <sheetFormatPr defaultColWidth="8.75" defaultRowHeight="14.25"/>
  <cols>
    <col min="1" max="1" width="2.25" style="1" customWidth="1"/>
    <col min="2" max="2" width="7.25" style="1" customWidth="1"/>
    <col min="3" max="3" width="4.375" style="1" customWidth="1"/>
    <col min="4" max="4" width="24.375" style="1" customWidth="1"/>
    <col min="5" max="5" width="24.25" style="1" customWidth="1"/>
    <col min="6" max="6" width="11.25" style="1" customWidth="1"/>
    <col min="7" max="7" width="10.5" style="1" customWidth="1"/>
    <col min="8" max="8" width="11.25" style="1" customWidth="1"/>
    <col min="9" max="9" width="10.25" style="1" customWidth="1"/>
    <col min="10" max="10" width="10.625" style="1" customWidth="1"/>
    <col min="11" max="16384" width="8.75" style="1"/>
  </cols>
  <sheetData>
    <row r="1" spans="2:11" ht="36.6" customHeight="1">
      <c r="B1" s="85" t="s">
        <v>77</v>
      </c>
      <c r="G1" s="37"/>
      <c r="H1" s="23"/>
      <c r="I1" s="47"/>
      <c r="J1" s="50">
        <v>46118</v>
      </c>
      <c r="K1" s="23" t="s">
        <v>93</v>
      </c>
    </row>
    <row r="2" spans="2:11" ht="23.45" customHeight="1"/>
    <row r="3" spans="2:11" ht="29.25" customHeight="1">
      <c r="B3" s="93" t="s">
        <v>59</v>
      </c>
      <c r="C3" s="94"/>
      <c r="D3" s="14"/>
      <c r="E3" s="2" t="s">
        <v>41</v>
      </c>
      <c r="F3" s="95"/>
      <c r="G3" s="96"/>
      <c r="H3" s="97"/>
      <c r="I3"/>
      <c r="J3"/>
    </row>
    <row r="4" spans="2:11" ht="30.75" customHeight="1">
      <c r="B4" s="98" t="s">
        <v>24</v>
      </c>
      <c r="C4" s="99"/>
      <c r="D4" s="95"/>
      <c r="E4" s="97"/>
      <c r="F4" s="2" t="s">
        <v>65</v>
      </c>
      <c r="G4" s="100"/>
      <c r="H4" s="101"/>
      <c r="I4"/>
      <c r="J4"/>
    </row>
    <row r="5" spans="2:11" ht="15" customHeight="1"/>
    <row r="6" spans="2:11" ht="16.5" customHeight="1">
      <c r="I6" s="48"/>
    </row>
    <row r="7" spans="2:11" ht="34.9" customHeight="1">
      <c r="B7" s="3"/>
      <c r="C7" s="7"/>
      <c r="D7" s="7" t="s">
        <v>90</v>
      </c>
      <c r="E7" s="7" t="s">
        <v>25</v>
      </c>
      <c r="F7" s="26" t="s">
        <v>91</v>
      </c>
      <c r="G7" s="26" t="s">
        <v>89</v>
      </c>
      <c r="H7" s="7" t="s">
        <v>57</v>
      </c>
      <c r="I7" s="7" t="s">
        <v>28</v>
      </c>
      <c r="J7" s="51" t="s">
        <v>29</v>
      </c>
    </row>
    <row r="8" spans="2:11" ht="34.9" customHeight="1">
      <c r="B8" s="4"/>
      <c r="C8" s="8">
        <v>1</v>
      </c>
      <c r="D8" s="15" t="s">
        <v>86</v>
      </c>
      <c r="E8" s="15" t="s">
        <v>0</v>
      </c>
      <c r="F8" s="27">
        <v>132000</v>
      </c>
      <c r="G8" s="38"/>
      <c r="H8" s="82">
        <f>MIN(50000,F8,G8)</f>
        <v>50000</v>
      </c>
      <c r="I8" s="49"/>
      <c r="J8" s="52">
        <f t="shared" ref="J8:J31" si="0">H8*I8</f>
        <v>0</v>
      </c>
    </row>
    <row r="9" spans="2:11" ht="34.9" customHeight="1">
      <c r="B9" s="5" t="s">
        <v>9</v>
      </c>
      <c r="C9" s="8">
        <v>2</v>
      </c>
      <c r="D9" s="16" t="s">
        <v>87</v>
      </c>
      <c r="E9" s="16" t="s">
        <v>10</v>
      </c>
      <c r="F9" s="28">
        <v>21560</v>
      </c>
      <c r="G9" s="28">
        <v>12100</v>
      </c>
      <c r="H9" s="82">
        <f t="shared" ref="H9:H10" si="1">MIN(50000,F9,G9)</f>
        <v>12100</v>
      </c>
      <c r="I9" s="49"/>
      <c r="J9" s="52">
        <f t="shared" si="0"/>
        <v>0</v>
      </c>
    </row>
    <row r="10" spans="2:11" ht="34.9" customHeight="1">
      <c r="B10" s="6"/>
      <c r="C10" s="8">
        <v>3</v>
      </c>
      <c r="D10" s="16" t="s">
        <v>94</v>
      </c>
      <c r="E10" s="16" t="s">
        <v>74</v>
      </c>
      <c r="F10" s="29" t="s">
        <v>92</v>
      </c>
      <c r="G10" s="28"/>
      <c r="H10" s="82">
        <f t="shared" si="1"/>
        <v>50000</v>
      </c>
      <c r="I10" s="49"/>
      <c r="J10" s="52">
        <f t="shared" si="0"/>
        <v>0</v>
      </c>
    </row>
    <row r="11" spans="2:11" ht="34.9" customHeight="1">
      <c r="B11" s="88" t="s">
        <v>7</v>
      </c>
      <c r="C11" s="9">
        <v>1</v>
      </c>
      <c r="D11" s="17" t="s">
        <v>3</v>
      </c>
      <c r="E11" s="17" t="s">
        <v>0</v>
      </c>
      <c r="F11" s="30">
        <v>60500</v>
      </c>
      <c r="G11" s="30"/>
      <c r="H11" s="43">
        <f>MIN(30000,F11,G11)</f>
        <v>30000</v>
      </c>
      <c r="I11" s="30"/>
      <c r="J11" s="52">
        <f t="shared" si="0"/>
        <v>0</v>
      </c>
    </row>
    <row r="12" spans="2:11" ht="34.9" customHeight="1">
      <c r="B12" s="89"/>
      <c r="C12" s="9">
        <v>2</v>
      </c>
      <c r="D12" s="17" t="s">
        <v>14</v>
      </c>
      <c r="E12" s="17" t="s">
        <v>5</v>
      </c>
      <c r="F12" s="30">
        <v>33800</v>
      </c>
      <c r="G12" s="30"/>
      <c r="H12" s="43">
        <f t="shared" ref="H12:H17" si="2">MIN(30000,F12,G12)</f>
        <v>30000</v>
      </c>
      <c r="I12" s="30"/>
      <c r="J12" s="52">
        <f t="shared" si="0"/>
        <v>0</v>
      </c>
    </row>
    <row r="13" spans="2:11" ht="34.9" customHeight="1">
      <c r="B13" s="89"/>
      <c r="C13" s="9">
        <v>3</v>
      </c>
      <c r="D13" s="18" t="s">
        <v>8</v>
      </c>
      <c r="E13" s="17" t="s">
        <v>12</v>
      </c>
      <c r="F13" s="30">
        <v>9900</v>
      </c>
      <c r="G13" s="30"/>
      <c r="H13" s="43">
        <f t="shared" si="2"/>
        <v>9900</v>
      </c>
      <c r="I13" s="30"/>
      <c r="J13" s="52">
        <f t="shared" si="0"/>
        <v>0</v>
      </c>
    </row>
    <row r="14" spans="2:11" ht="34.9" customHeight="1">
      <c r="B14" s="89"/>
      <c r="C14" s="9">
        <v>4</v>
      </c>
      <c r="D14" s="17" t="s">
        <v>15</v>
      </c>
      <c r="E14" s="17" t="s">
        <v>10</v>
      </c>
      <c r="F14" s="30">
        <v>10890</v>
      </c>
      <c r="G14" s="30">
        <v>6050</v>
      </c>
      <c r="H14" s="43">
        <f t="shared" si="2"/>
        <v>6050</v>
      </c>
      <c r="I14" s="30"/>
      <c r="J14" s="52">
        <f t="shared" si="0"/>
        <v>0</v>
      </c>
    </row>
    <row r="15" spans="2:11" ht="34.9" customHeight="1">
      <c r="B15" s="89"/>
      <c r="C15" s="9">
        <v>5</v>
      </c>
      <c r="D15" s="17" t="s">
        <v>19</v>
      </c>
      <c r="E15" s="17" t="s">
        <v>18</v>
      </c>
      <c r="F15" s="30">
        <v>8800</v>
      </c>
      <c r="G15" s="30"/>
      <c r="H15" s="43">
        <f t="shared" si="2"/>
        <v>8800</v>
      </c>
      <c r="I15" s="30"/>
      <c r="J15" s="52">
        <f t="shared" si="0"/>
        <v>0</v>
      </c>
    </row>
    <row r="16" spans="2:11" ht="34.9" customHeight="1">
      <c r="B16" s="89"/>
      <c r="C16" s="10" t="s">
        <v>97</v>
      </c>
      <c r="D16" s="17" t="s">
        <v>21</v>
      </c>
      <c r="E16" s="17" t="s">
        <v>23</v>
      </c>
      <c r="F16" s="30">
        <v>12400</v>
      </c>
      <c r="G16" s="30"/>
      <c r="H16" s="43">
        <f t="shared" si="2"/>
        <v>12400</v>
      </c>
      <c r="I16" s="30"/>
      <c r="J16" s="52">
        <f t="shared" si="0"/>
        <v>0</v>
      </c>
      <c r="K16" s="1" t="s">
        <v>98</v>
      </c>
    </row>
    <row r="17" spans="2:11" ht="34.9" customHeight="1">
      <c r="B17" s="6"/>
      <c r="C17" s="8">
        <v>7</v>
      </c>
      <c r="D17" s="16" t="s">
        <v>95</v>
      </c>
      <c r="E17" s="16" t="s">
        <v>74</v>
      </c>
      <c r="F17" s="29" t="s">
        <v>92</v>
      </c>
      <c r="G17" s="28"/>
      <c r="H17" s="43">
        <f t="shared" si="2"/>
        <v>30000</v>
      </c>
      <c r="I17" s="49"/>
      <c r="J17" s="52">
        <f t="shared" si="0"/>
        <v>0</v>
      </c>
    </row>
    <row r="18" spans="2:11" ht="34.9" customHeight="1">
      <c r="B18" s="90" t="s">
        <v>27</v>
      </c>
      <c r="C18" s="7">
        <v>1</v>
      </c>
      <c r="D18" s="19" t="s">
        <v>16</v>
      </c>
      <c r="E18" s="19" t="s">
        <v>12</v>
      </c>
      <c r="F18" s="31">
        <v>13200</v>
      </c>
      <c r="G18" s="39"/>
      <c r="H18" s="44">
        <f t="shared" ref="H18:H31" si="3">MIN(15000,F18,G18)</f>
        <v>13200</v>
      </c>
      <c r="I18" s="39"/>
      <c r="J18" s="53">
        <f t="shared" si="0"/>
        <v>0</v>
      </c>
    </row>
    <row r="19" spans="2:11" ht="34.9" customHeight="1">
      <c r="B19" s="91"/>
      <c r="C19" s="9">
        <v>2</v>
      </c>
      <c r="D19" s="17" t="s">
        <v>56</v>
      </c>
      <c r="E19" s="17" t="s">
        <v>18</v>
      </c>
      <c r="F19" s="30">
        <v>9350</v>
      </c>
      <c r="G19" s="40"/>
      <c r="H19" s="43">
        <f t="shared" si="3"/>
        <v>9350</v>
      </c>
      <c r="I19" s="40"/>
      <c r="J19" s="52">
        <f t="shared" si="0"/>
        <v>0</v>
      </c>
      <c r="K19" s="1" t="s">
        <v>96</v>
      </c>
    </row>
    <row r="20" spans="2:11" ht="34.9" customHeight="1">
      <c r="B20" s="91"/>
      <c r="C20" s="9">
        <v>3</v>
      </c>
      <c r="D20" s="17" t="s">
        <v>6</v>
      </c>
      <c r="E20" s="17" t="s">
        <v>23</v>
      </c>
      <c r="F20" s="30">
        <v>12400</v>
      </c>
      <c r="G20" s="40"/>
      <c r="H20" s="43">
        <f t="shared" si="3"/>
        <v>12400</v>
      </c>
      <c r="I20" s="40"/>
      <c r="J20" s="52">
        <f t="shared" si="0"/>
        <v>0</v>
      </c>
    </row>
    <row r="21" spans="2:11" ht="34.9" customHeight="1">
      <c r="B21" s="91"/>
      <c r="C21" s="9">
        <v>4</v>
      </c>
      <c r="D21" s="17" t="s">
        <v>60</v>
      </c>
      <c r="E21" s="17" t="s">
        <v>10</v>
      </c>
      <c r="F21" s="30">
        <v>6380</v>
      </c>
      <c r="G21" s="41">
        <v>3300</v>
      </c>
      <c r="H21" s="43">
        <f t="shared" si="3"/>
        <v>3300</v>
      </c>
      <c r="I21" s="40"/>
      <c r="J21" s="52">
        <f t="shared" si="0"/>
        <v>0</v>
      </c>
    </row>
    <row r="22" spans="2:11" ht="34.9" customHeight="1">
      <c r="B22" s="91"/>
      <c r="C22" s="9">
        <v>5</v>
      </c>
      <c r="D22" s="17" t="s">
        <v>13</v>
      </c>
      <c r="E22" s="17" t="s">
        <v>0</v>
      </c>
      <c r="F22" s="30">
        <v>11000</v>
      </c>
      <c r="G22" s="40"/>
      <c r="H22" s="43">
        <f t="shared" si="3"/>
        <v>11000</v>
      </c>
      <c r="I22" s="40"/>
      <c r="J22" s="52">
        <f t="shared" si="0"/>
        <v>0</v>
      </c>
    </row>
    <row r="23" spans="2:11" ht="27.75" customHeight="1">
      <c r="B23" s="91"/>
      <c r="C23" s="9">
        <v>6</v>
      </c>
      <c r="D23" s="17" t="s">
        <v>26</v>
      </c>
      <c r="E23" s="17" t="s">
        <v>5</v>
      </c>
      <c r="F23" s="30">
        <v>6600</v>
      </c>
      <c r="G23" s="40"/>
      <c r="H23" s="43">
        <f t="shared" si="3"/>
        <v>6600</v>
      </c>
      <c r="I23" s="40"/>
      <c r="J23" s="52">
        <f t="shared" si="0"/>
        <v>0</v>
      </c>
    </row>
    <row r="24" spans="2:11" ht="28.15" customHeight="1">
      <c r="B24" s="91"/>
      <c r="C24" s="11">
        <v>7</v>
      </c>
      <c r="D24" s="17" t="s">
        <v>73</v>
      </c>
      <c r="E24" s="17" t="s">
        <v>74</v>
      </c>
      <c r="F24" s="30">
        <v>11000</v>
      </c>
      <c r="G24" s="40"/>
      <c r="H24" s="43">
        <f t="shared" si="3"/>
        <v>11000</v>
      </c>
      <c r="I24" s="40"/>
      <c r="J24" s="52">
        <f t="shared" si="0"/>
        <v>0</v>
      </c>
    </row>
    <row r="25" spans="2:11" ht="34.9" customHeight="1">
      <c r="B25" s="91"/>
      <c r="C25" s="11">
        <v>8</v>
      </c>
      <c r="D25" s="17" t="s">
        <v>75</v>
      </c>
      <c r="E25" s="17" t="s">
        <v>76</v>
      </c>
      <c r="F25" s="32" t="s">
        <v>92</v>
      </c>
      <c r="G25" s="40"/>
      <c r="H25" s="43">
        <f t="shared" si="3"/>
        <v>15000</v>
      </c>
      <c r="I25" s="40"/>
      <c r="J25" s="52">
        <f t="shared" si="0"/>
        <v>0</v>
      </c>
    </row>
    <row r="26" spans="2:11" ht="34.9" customHeight="1">
      <c r="B26" s="91"/>
      <c r="C26" s="11">
        <v>9</v>
      </c>
      <c r="D26" s="17" t="s">
        <v>78</v>
      </c>
      <c r="E26" s="17" t="s">
        <v>79</v>
      </c>
      <c r="F26" s="30">
        <v>3300</v>
      </c>
      <c r="G26" s="40"/>
      <c r="H26" s="43">
        <f t="shared" si="3"/>
        <v>3300</v>
      </c>
      <c r="I26" s="40"/>
      <c r="J26" s="52">
        <f t="shared" si="0"/>
        <v>0</v>
      </c>
    </row>
    <row r="27" spans="2:11" ht="34.9" customHeight="1">
      <c r="B27" s="91"/>
      <c r="C27" s="11">
        <v>10</v>
      </c>
      <c r="D27" s="17" t="s">
        <v>80</v>
      </c>
      <c r="E27" s="17" t="s">
        <v>54</v>
      </c>
      <c r="F27" s="83">
        <v>6050</v>
      </c>
      <c r="G27" s="40"/>
      <c r="H27" s="43">
        <f t="shared" si="3"/>
        <v>6050</v>
      </c>
      <c r="I27" s="40"/>
      <c r="J27" s="52">
        <f t="shared" si="0"/>
        <v>0</v>
      </c>
    </row>
    <row r="28" spans="2:11" ht="34.9" customHeight="1">
      <c r="B28" s="91"/>
      <c r="C28" s="11">
        <v>11</v>
      </c>
      <c r="D28" s="17" t="s">
        <v>42</v>
      </c>
      <c r="E28" s="17" t="s">
        <v>30</v>
      </c>
      <c r="F28" s="83">
        <v>12000</v>
      </c>
      <c r="G28" s="40"/>
      <c r="H28" s="43">
        <f t="shared" si="3"/>
        <v>12000</v>
      </c>
      <c r="I28" s="40"/>
      <c r="J28" s="52">
        <f t="shared" si="0"/>
        <v>0</v>
      </c>
    </row>
    <row r="29" spans="2:11" ht="34.9" customHeight="1">
      <c r="B29" s="91"/>
      <c r="C29" s="11">
        <v>12</v>
      </c>
      <c r="D29" s="17" t="s">
        <v>81</v>
      </c>
      <c r="E29" s="17" t="s">
        <v>82</v>
      </c>
      <c r="F29" s="83">
        <v>10000</v>
      </c>
      <c r="G29" s="40"/>
      <c r="H29" s="43">
        <f t="shared" si="3"/>
        <v>10000</v>
      </c>
      <c r="I29" s="40"/>
      <c r="J29" s="52">
        <f t="shared" si="0"/>
        <v>0</v>
      </c>
    </row>
    <row r="30" spans="2:11" ht="21" customHeight="1">
      <c r="B30" s="91"/>
      <c r="C30" s="11">
        <v>13</v>
      </c>
      <c r="D30" s="17" t="s">
        <v>85</v>
      </c>
      <c r="E30" s="17" t="s">
        <v>84</v>
      </c>
      <c r="F30" s="33">
        <v>100000</v>
      </c>
      <c r="G30" s="40"/>
      <c r="H30" s="43">
        <f t="shared" si="3"/>
        <v>15000</v>
      </c>
      <c r="I30" s="40"/>
      <c r="J30" s="52">
        <f t="shared" si="0"/>
        <v>0</v>
      </c>
    </row>
    <row r="31" spans="2:11" ht="29.25" customHeight="1">
      <c r="B31" s="92"/>
      <c r="C31" s="12">
        <v>14</v>
      </c>
      <c r="D31" s="20" t="s">
        <v>40</v>
      </c>
      <c r="E31" s="20" t="s">
        <v>83</v>
      </c>
      <c r="F31" s="34">
        <v>16500</v>
      </c>
      <c r="G31" s="42"/>
      <c r="H31" s="45">
        <f t="shared" si="3"/>
        <v>15000</v>
      </c>
      <c r="I31" s="42"/>
      <c r="J31" s="54">
        <f t="shared" si="0"/>
        <v>0</v>
      </c>
    </row>
    <row r="32" spans="2:11" ht="19.5" customHeight="1">
      <c r="B32" s="102" t="s">
        <v>99</v>
      </c>
      <c r="C32" s="13"/>
      <c r="D32" s="21"/>
      <c r="E32" s="21"/>
      <c r="F32" s="35"/>
      <c r="H32" s="35"/>
      <c r="J32" s="84">
        <f>SUM(J8:J31)</f>
        <v>0</v>
      </c>
    </row>
    <row r="33" spans="2:10" ht="22.5" customHeight="1">
      <c r="B33" s="1" t="s">
        <v>88</v>
      </c>
    </row>
    <row r="35" spans="2:10">
      <c r="D35" s="1" t="s">
        <v>1</v>
      </c>
      <c r="H35" s="46"/>
      <c r="I35" s="46"/>
      <c r="J35" s="46"/>
    </row>
    <row r="36" spans="2:10" ht="15.75">
      <c r="D36" s="3" t="s">
        <v>51</v>
      </c>
      <c r="E36" s="24">
        <f>SUM(J8:J31)</f>
        <v>0</v>
      </c>
      <c r="F36" s="86" t="s">
        <v>64</v>
      </c>
    </row>
    <row r="37" spans="2:10" ht="18.75">
      <c r="D37" s="22" t="s">
        <v>63</v>
      </c>
      <c r="E37" s="25" cm="1">
        <f t="array" ref="E37">SUMPRODUCT(--(Sheet2!$C$11:$C$23=Sheet1!$D$3),Sheet2!$H$11:$H$23)</f>
        <v>0</v>
      </c>
      <c r="F37"/>
    </row>
    <row r="38" spans="2:10" ht="18.75">
      <c r="D38" s="22" t="s">
        <v>47</v>
      </c>
      <c r="E38" s="87">
        <f>E36-E37</f>
        <v>0</v>
      </c>
      <c r="F38"/>
    </row>
    <row r="39" spans="2:10" ht="18.75">
      <c r="D39"/>
    </row>
    <row r="40" spans="2:10">
      <c r="D40" s="23"/>
    </row>
    <row r="42" spans="2:10" ht="18.75">
      <c r="D42"/>
    </row>
    <row r="43" spans="2:10" ht="18.75">
      <c r="D43"/>
    </row>
    <row r="44" spans="2:10" ht="18.75">
      <c r="D44"/>
    </row>
    <row r="45" spans="2:10" ht="18.75">
      <c r="D45"/>
    </row>
  </sheetData>
  <mergeCells count="7">
    <mergeCell ref="B11:B16"/>
    <mergeCell ref="B18:B31"/>
    <mergeCell ref="B3:C3"/>
    <mergeCell ref="F3:H3"/>
    <mergeCell ref="B4:C4"/>
    <mergeCell ref="D4:E4"/>
    <mergeCell ref="G4:H4"/>
  </mergeCells>
  <phoneticPr fontId="1"/>
  <dataValidations count="11">
    <dataValidation type="custom" allowBlank="1" showInputMessage="1" showErrorMessage="1" sqref="G32" xr:uid="{00000000-0002-0000-0000-000002000000}">
      <formula1>G32:G43&gt;0</formula1>
    </dataValidation>
    <dataValidation type="custom" allowBlank="1" showInputMessage="1" showErrorMessage="1" sqref="G31" xr:uid="{00000000-0002-0000-0000-000003000000}">
      <formula1>G31:G43&gt;0</formula1>
    </dataValidation>
    <dataValidation type="custom" allowBlank="1" showInputMessage="1" showErrorMessage="1" sqref="G28" xr:uid="{00000000-0002-0000-0000-000004000000}">
      <formula1>G28:G43&gt;0</formula1>
    </dataValidation>
    <dataValidation type="custom" allowBlank="1" showInputMessage="1" showErrorMessage="1" sqref="G27" xr:uid="{00000000-0002-0000-0000-000005000000}">
      <formula1>G27:G43&gt;0</formula1>
    </dataValidation>
    <dataValidation type="custom" allowBlank="1" showInputMessage="1" showErrorMessage="1" sqref="G26" xr:uid="{00000000-0002-0000-0000-000006000000}">
      <formula1>G26:G43&gt;0</formula1>
    </dataValidation>
    <dataValidation type="custom" allowBlank="1" showInputMessage="1" showErrorMessage="1" sqref="G25" xr:uid="{00000000-0002-0000-0000-000007000000}">
      <formula1>G25:G43&gt;0</formula1>
    </dataValidation>
    <dataValidation type="custom" allowBlank="1" showInputMessage="1" showErrorMessage="1" sqref="G29:G30" xr:uid="{00000000-0002-0000-0000-000008000000}">
      <formula1>G29:G43&gt;0</formula1>
    </dataValidation>
    <dataValidation type="custom" allowBlank="1" showInputMessage="1" showErrorMessage="1" sqref="G18:G22" xr:uid="{00000000-0002-0000-0000-000009000000}">
      <formula1>G18:G38&gt;0</formula1>
    </dataValidation>
    <dataValidation type="custom" allowBlank="1" showInputMessage="1" showErrorMessage="1" sqref="G23:G24" xr:uid="{00000000-0002-0000-0000-00000A000000}">
      <formula1>G23:G42&gt;0</formula1>
    </dataValidation>
    <dataValidation type="custom" allowBlank="1" showInputMessage="1" showErrorMessage="1" sqref="G11:G12 G16" xr:uid="{00000000-0002-0000-0000-000000000000}">
      <formula1>G11:G32&gt;0</formula1>
    </dataValidation>
    <dataValidation type="custom" allowBlank="1" showInputMessage="1" showErrorMessage="1" sqref="G13:G15" xr:uid="{00000000-0002-0000-0000-000001000000}">
      <formula1>G13:G35&gt;0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000-00000B000000}">
          <x14:formula1>
            <xm:f>Sheet2!$C$11:$C$23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27"/>
  <sheetViews>
    <sheetView topLeftCell="A10" workbookViewId="0">
      <selection activeCell="L27" sqref="L27"/>
    </sheetView>
  </sheetViews>
  <sheetFormatPr defaultRowHeight="18.75"/>
  <cols>
    <col min="1" max="1" width="6.25" customWidth="1"/>
    <col min="3" max="3" width="22.875" customWidth="1"/>
    <col min="4" max="4" width="10.5" bestFit="1" customWidth="1"/>
    <col min="5" max="5" width="9.375" customWidth="1"/>
    <col min="6" max="6" width="12" customWidth="1"/>
    <col min="8" max="8" width="10.5" customWidth="1"/>
    <col min="9" max="9" width="10.25" customWidth="1"/>
  </cols>
  <sheetData>
    <row r="3" spans="2:12">
      <c r="B3" t="s">
        <v>20</v>
      </c>
      <c r="K3" s="36" t="s">
        <v>17</v>
      </c>
    </row>
    <row r="4" spans="2:12">
      <c r="C4" t="s">
        <v>66</v>
      </c>
      <c r="K4" s="36" t="s">
        <v>70</v>
      </c>
    </row>
    <row r="5" spans="2:12">
      <c r="K5" s="36" t="s">
        <v>69</v>
      </c>
    </row>
    <row r="6" spans="2:12">
      <c r="C6" s="57" t="s">
        <v>31</v>
      </c>
      <c r="D6" s="59">
        <v>10000000</v>
      </c>
      <c r="E6" s="63" t="s">
        <v>68</v>
      </c>
      <c r="L6" s="63" t="s">
        <v>71</v>
      </c>
    </row>
    <row r="7" spans="2:12">
      <c r="C7" s="58" t="s">
        <v>11</v>
      </c>
      <c r="D7" s="60">
        <f>D6/COUNTA(C11:C23)</f>
        <v>769230.76923076925</v>
      </c>
      <c r="F7" s="67" t="s">
        <v>2</v>
      </c>
      <c r="G7" s="70">
        <v>0.5</v>
      </c>
    </row>
    <row r="8" spans="2:12">
      <c r="F8" s="67" t="s">
        <v>67</v>
      </c>
      <c r="G8" s="71">
        <f>SUM(F11:F23)/SUM(F11:F24)</f>
        <v>0.1111111111111111</v>
      </c>
      <c r="H8" s="75" t="s">
        <v>32</v>
      </c>
    </row>
    <row r="10" spans="2:12" ht="56.25">
      <c r="B10" s="55"/>
      <c r="C10" s="56" t="s">
        <v>34</v>
      </c>
      <c r="D10" s="56" t="s">
        <v>35</v>
      </c>
      <c r="E10" s="64" t="s">
        <v>36</v>
      </c>
      <c r="F10" s="68" t="s">
        <v>37</v>
      </c>
      <c r="G10" s="72" t="s">
        <v>39</v>
      </c>
      <c r="H10" s="76" t="s">
        <v>43</v>
      </c>
      <c r="I10" s="79" t="s">
        <v>44</v>
      </c>
    </row>
    <row r="11" spans="2:12">
      <c r="B11" s="56">
        <v>1</v>
      </c>
      <c r="C11" s="55" t="s">
        <v>53</v>
      </c>
      <c r="D11" s="61">
        <v>2601</v>
      </c>
      <c r="E11" s="65">
        <f>(D11-$D$26)/$D$26</f>
        <v>2.1083838940981798</v>
      </c>
      <c r="F11" s="69">
        <v>300000</v>
      </c>
      <c r="G11" s="73">
        <f t="shared" ref="G11:G23" si="0">F11/$F$26-1</f>
        <v>0.56000000000000005</v>
      </c>
      <c r="H11" s="77">
        <f t="shared" ref="H11:H23" si="1">ROUND(($D$7+$D$7*$G$7*E11),-3)</f>
        <v>1580000</v>
      </c>
      <c r="I11" s="80">
        <f t="shared" ref="I11:I23" si="2">ROUND(($D$6*(1/13)+$D$6*(1/13)*$G$7*E11+$D$6*(1/13)*$G$8*G11),-3)</f>
        <v>1628000</v>
      </c>
    </row>
    <row r="12" spans="2:12">
      <c r="B12" s="56">
        <v>2</v>
      </c>
      <c r="C12" s="55" t="s">
        <v>61</v>
      </c>
      <c r="D12" s="61">
        <v>1182</v>
      </c>
      <c r="E12" s="65">
        <f t="shared" ref="E12:E23" si="3">D12/$D$26-1</f>
        <v>0.41257584114726975</v>
      </c>
      <c r="F12" s="69">
        <v>300000</v>
      </c>
      <c r="G12" s="73">
        <f t="shared" si="0"/>
        <v>0.56000000000000005</v>
      </c>
      <c r="H12" s="77">
        <f t="shared" si="1"/>
        <v>928000</v>
      </c>
      <c r="I12" s="80">
        <f t="shared" si="2"/>
        <v>976000</v>
      </c>
    </row>
    <row r="13" spans="2:12">
      <c r="B13" s="56">
        <v>3</v>
      </c>
      <c r="C13" s="55" t="s">
        <v>22</v>
      </c>
      <c r="D13" s="55">
        <v>893</v>
      </c>
      <c r="E13" s="65">
        <f t="shared" si="3"/>
        <v>6.7199852914138658E-2</v>
      </c>
      <c r="F13" s="69">
        <v>300000</v>
      </c>
      <c r="G13" s="73">
        <f t="shared" si="0"/>
        <v>0.56000000000000005</v>
      </c>
      <c r="H13" s="77">
        <f t="shared" si="1"/>
        <v>795000</v>
      </c>
      <c r="I13" s="80">
        <f t="shared" si="2"/>
        <v>843000</v>
      </c>
    </row>
    <row r="14" spans="2:12">
      <c r="B14" s="56">
        <v>4</v>
      </c>
      <c r="C14" s="55" t="s">
        <v>62</v>
      </c>
      <c r="D14" s="55">
        <v>420</v>
      </c>
      <c r="E14" s="65">
        <f t="shared" si="3"/>
        <v>-0.49806949806949807</v>
      </c>
      <c r="F14" s="69">
        <v>100000</v>
      </c>
      <c r="G14" s="73">
        <f t="shared" si="0"/>
        <v>-0.48</v>
      </c>
      <c r="H14" s="77">
        <f t="shared" si="1"/>
        <v>578000</v>
      </c>
      <c r="I14" s="80">
        <f t="shared" si="2"/>
        <v>537000</v>
      </c>
    </row>
    <row r="15" spans="2:12">
      <c r="B15" s="56">
        <v>5</v>
      </c>
      <c r="C15" s="55" t="s">
        <v>33</v>
      </c>
      <c r="D15" s="55">
        <v>902</v>
      </c>
      <c r="E15" s="65">
        <f t="shared" si="3"/>
        <v>7.7955506526935059E-2</v>
      </c>
      <c r="F15" s="69">
        <v>200000</v>
      </c>
      <c r="G15" s="73">
        <f t="shared" si="0"/>
        <v>4.0000000000000036E-2</v>
      </c>
      <c r="H15" s="77">
        <f t="shared" si="1"/>
        <v>799000</v>
      </c>
      <c r="I15" s="80">
        <f t="shared" si="2"/>
        <v>803000</v>
      </c>
    </row>
    <row r="16" spans="2:12">
      <c r="B16" s="56">
        <v>6</v>
      </c>
      <c r="C16" s="55" t="s">
        <v>45</v>
      </c>
      <c r="D16" s="55">
        <v>517</v>
      </c>
      <c r="E16" s="65">
        <f t="shared" si="3"/>
        <v>-0.38214745357602498</v>
      </c>
      <c r="F16" s="69">
        <v>200000</v>
      </c>
      <c r="G16" s="73">
        <f t="shared" si="0"/>
        <v>4.0000000000000036E-2</v>
      </c>
      <c r="H16" s="77">
        <f t="shared" si="1"/>
        <v>622000</v>
      </c>
      <c r="I16" s="80">
        <f t="shared" si="2"/>
        <v>626000</v>
      </c>
    </row>
    <row r="17" spans="2:9">
      <c r="B17" s="56">
        <v>7</v>
      </c>
      <c r="C17" s="55" t="s">
        <v>48</v>
      </c>
      <c r="D17" s="61">
        <v>1632</v>
      </c>
      <c r="E17" s="65">
        <f t="shared" si="3"/>
        <v>0.95035852178709335</v>
      </c>
      <c r="F17" s="69">
        <v>300000</v>
      </c>
      <c r="G17" s="73">
        <f t="shared" si="0"/>
        <v>0.56000000000000005</v>
      </c>
      <c r="H17" s="77">
        <f t="shared" si="1"/>
        <v>1135000</v>
      </c>
      <c r="I17" s="80">
        <f t="shared" si="2"/>
        <v>1183000</v>
      </c>
    </row>
    <row r="18" spans="2:9">
      <c r="B18" s="56">
        <v>8</v>
      </c>
      <c r="C18" s="55" t="s">
        <v>50</v>
      </c>
      <c r="D18" s="55">
        <v>469</v>
      </c>
      <c r="E18" s="65">
        <f t="shared" si="3"/>
        <v>-0.43951093951093945</v>
      </c>
      <c r="F18" s="69">
        <v>100000</v>
      </c>
      <c r="G18" s="73">
        <f t="shared" si="0"/>
        <v>-0.48</v>
      </c>
      <c r="H18" s="77">
        <f t="shared" si="1"/>
        <v>600000</v>
      </c>
      <c r="I18" s="80">
        <f t="shared" si="2"/>
        <v>559000</v>
      </c>
    </row>
    <row r="19" spans="2:9">
      <c r="B19" s="56">
        <v>9</v>
      </c>
      <c r="C19" s="55" t="s">
        <v>46</v>
      </c>
      <c r="D19" s="55">
        <v>702</v>
      </c>
      <c r="E19" s="65">
        <f t="shared" si="3"/>
        <v>-0.16105901820187529</v>
      </c>
      <c r="F19" s="69">
        <v>200000</v>
      </c>
      <c r="G19" s="73">
        <f t="shared" si="0"/>
        <v>4.0000000000000036E-2</v>
      </c>
      <c r="H19" s="77">
        <f t="shared" si="1"/>
        <v>707000</v>
      </c>
      <c r="I19" s="80">
        <f t="shared" si="2"/>
        <v>711000</v>
      </c>
    </row>
    <row r="20" spans="2:9">
      <c r="B20" s="56">
        <v>10</v>
      </c>
      <c r="C20" s="55" t="s">
        <v>49</v>
      </c>
      <c r="D20" s="55">
        <v>259</v>
      </c>
      <c r="E20" s="65">
        <f t="shared" si="3"/>
        <v>-0.69047619047619047</v>
      </c>
      <c r="F20" s="69">
        <v>100000</v>
      </c>
      <c r="G20" s="73">
        <f t="shared" si="0"/>
        <v>-0.48</v>
      </c>
      <c r="H20" s="77">
        <f t="shared" si="1"/>
        <v>504000</v>
      </c>
      <c r="I20" s="80">
        <f t="shared" si="2"/>
        <v>463000</v>
      </c>
    </row>
    <row r="21" spans="2:9">
      <c r="B21" s="56">
        <v>11</v>
      </c>
      <c r="C21" s="55" t="s">
        <v>4</v>
      </c>
      <c r="D21" s="55">
        <v>731</v>
      </c>
      <c r="E21" s="65">
        <f t="shared" si="3"/>
        <v>-0.12640191211619778</v>
      </c>
      <c r="F21" s="69">
        <v>200000</v>
      </c>
      <c r="G21" s="73">
        <f t="shared" si="0"/>
        <v>4.0000000000000036E-2</v>
      </c>
      <c r="H21" s="77">
        <f t="shared" si="1"/>
        <v>721000</v>
      </c>
      <c r="I21" s="80">
        <f t="shared" si="2"/>
        <v>724000</v>
      </c>
    </row>
    <row r="22" spans="2:9">
      <c r="B22" s="56">
        <v>12</v>
      </c>
      <c r="C22" s="55" t="s">
        <v>52</v>
      </c>
      <c r="D22" s="55">
        <v>290</v>
      </c>
      <c r="E22" s="65">
        <f t="shared" si="3"/>
        <v>-0.65342893914322486</v>
      </c>
      <c r="F22" s="69">
        <v>100000</v>
      </c>
      <c r="G22" s="73">
        <f t="shared" si="0"/>
        <v>-0.48</v>
      </c>
      <c r="H22" s="77">
        <f t="shared" si="1"/>
        <v>518000</v>
      </c>
      <c r="I22" s="80">
        <f t="shared" si="2"/>
        <v>477000</v>
      </c>
    </row>
    <row r="23" spans="2:9">
      <c r="B23" s="56">
        <v>13</v>
      </c>
      <c r="C23" s="55" t="s">
        <v>38</v>
      </c>
      <c r="D23" s="55">
        <v>280</v>
      </c>
      <c r="E23" s="65">
        <f t="shared" si="3"/>
        <v>-0.66537966537966531</v>
      </c>
      <c r="F23" s="69">
        <v>100000</v>
      </c>
      <c r="G23" s="73">
        <f t="shared" si="0"/>
        <v>-0.48</v>
      </c>
      <c r="H23" s="77">
        <f t="shared" si="1"/>
        <v>513000</v>
      </c>
      <c r="I23" s="80">
        <f t="shared" si="2"/>
        <v>472000</v>
      </c>
    </row>
    <row r="24" spans="2:9">
      <c r="B24" s="55"/>
      <c r="C24" s="55" t="s">
        <v>55</v>
      </c>
      <c r="D24" s="55"/>
      <c r="E24" s="65"/>
      <c r="F24" s="69">
        <v>20000000</v>
      </c>
      <c r="G24" s="74"/>
      <c r="H24" s="78"/>
      <c r="I24" s="81"/>
    </row>
    <row r="25" spans="2:9">
      <c r="E25" s="66"/>
      <c r="F25" s="60"/>
    </row>
    <row r="26" spans="2:9">
      <c r="C26" s="58" t="s">
        <v>58</v>
      </c>
      <c r="D26" s="62">
        <f>AVERAGE(D11:D23)</f>
        <v>836.76923076923072</v>
      </c>
      <c r="F26" s="62">
        <f>AVERAGE(F11:F23)</f>
        <v>192307.69230769231</v>
      </c>
      <c r="H26" s="60">
        <f>SUM(H11:H23)</f>
        <v>10000000</v>
      </c>
      <c r="I26" s="60">
        <f>SUM(I11:I23)</f>
        <v>10002000</v>
      </c>
    </row>
    <row r="27" spans="2:9">
      <c r="B27" s="36" t="s">
        <v>72</v>
      </c>
    </row>
  </sheetData>
  <phoneticPr fontId="1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中沢章</cp:lastModifiedBy>
  <cp:lastPrinted>2026-04-03T05:54:46Z</cp:lastPrinted>
  <dcterms:created xsi:type="dcterms:W3CDTF">2026-04-03T01:00:39Z</dcterms:created>
  <dcterms:modified xsi:type="dcterms:W3CDTF">2026-04-14T00:32:22Z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2026-04-03T04:35:04Z</vt:filetime>
  </property>
</Properties>
</file>